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投资估算汇总表（一期）" sheetId="2" r:id="rId1"/>
    <sheet name="建筑安装工程费（一期）" sheetId="1" r:id="rId2"/>
  </sheets>
  <definedNames>
    <definedName name="_xlnm.Print_Titles" localSheetId="1">'建筑安装工程费（一期）'!$1:$3</definedName>
  </definedNames>
  <calcPr calcId="144525"/>
</workbook>
</file>

<file path=xl/sharedStrings.xml><?xml version="1.0" encoding="utf-8"?>
<sst xmlns="http://schemas.openxmlformats.org/spreadsheetml/2006/main" count="124" uniqueCount="89">
  <si>
    <t xml:space="preserve">  综合概算表</t>
  </si>
  <si>
    <t>工程名称：良田镇泾龙村三队、四队小微公园建设项目（一期）</t>
  </si>
  <si>
    <t>序号</t>
  </si>
  <si>
    <t>项目名称</t>
  </si>
  <si>
    <t>概算价值（万元）</t>
  </si>
  <si>
    <t>技术经济指标（元）</t>
  </si>
  <si>
    <t>占投资额(%)</t>
  </si>
  <si>
    <t>建筑安装费</t>
  </si>
  <si>
    <t>其他费用</t>
  </si>
  <si>
    <t>预备费</t>
  </si>
  <si>
    <t>合计</t>
  </si>
  <si>
    <t>单位</t>
  </si>
  <si>
    <t>数量</t>
  </si>
  <si>
    <t>单位价值</t>
  </si>
  <si>
    <t>一</t>
  </si>
  <si>
    <t>建筑安装工程费</t>
  </si>
  <si>
    <t>1</t>
  </si>
  <si>
    <t>园建工程</t>
  </si>
  <si>
    <r>
      <rPr>
        <sz val="9"/>
        <color rgb="FF000000"/>
        <rFont val="宋体"/>
        <charset val="134"/>
      </rPr>
      <t>m</t>
    </r>
    <r>
      <rPr>
        <vertAlign val="superscript"/>
        <sz val="9"/>
        <color indexed="8"/>
        <rFont val="宋体"/>
        <charset val="134"/>
      </rPr>
      <t>2</t>
    </r>
  </si>
  <si>
    <t>2</t>
  </si>
  <si>
    <t>土方工程</t>
  </si>
  <si>
    <t>3</t>
  </si>
  <si>
    <t>照明工程</t>
  </si>
  <si>
    <t>二</t>
  </si>
  <si>
    <t>工程监理费</t>
  </si>
  <si>
    <t>建筑安装工程费×2.0%</t>
  </si>
  <si>
    <t>工程设计费</t>
  </si>
  <si>
    <t>建筑安装工程费×2.5%</t>
  </si>
  <si>
    <t>工程勘测费</t>
  </si>
  <si>
    <t>建筑安装工程费×0.8%</t>
  </si>
  <si>
    <t>4</t>
  </si>
  <si>
    <t>招标代理服务费</t>
  </si>
  <si>
    <t>建筑安装工程费×0.5%</t>
  </si>
  <si>
    <t>5</t>
  </si>
  <si>
    <t>工程量清单和招标控制价编制费</t>
  </si>
  <si>
    <t>6</t>
  </si>
  <si>
    <t>竣工预决算编制费</t>
  </si>
  <si>
    <t>7</t>
  </si>
  <si>
    <t>检验试验费</t>
  </si>
  <si>
    <t>建筑安装工程费×0.3%</t>
  </si>
  <si>
    <t>三</t>
  </si>
  <si>
    <t>按建筑安装工程费与其他费用之和的3%计</t>
  </si>
  <si>
    <t>四</t>
  </si>
  <si>
    <t>工程项目概算书</t>
  </si>
  <si>
    <t>规格</t>
  </si>
  <si>
    <t>单价</t>
  </si>
  <si>
    <t>合价</t>
  </si>
  <si>
    <t>备注</t>
  </si>
  <si>
    <t>园路铺设</t>
  </si>
  <si>
    <t>面包砖</t>
  </si>
  <si>
    <t>平方米</t>
  </si>
  <si>
    <t>休息平台铺设</t>
  </si>
  <si>
    <t>健身平台、休憩平台（30%花岗岩石材+70%透水砖）</t>
  </si>
  <si>
    <t>道牙</t>
  </si>
  <si>
    <t>混凝土道牙</t>
  </si>
  <si>
    <t>延长米</t>
  </si>
  <si>
    <t>景石</t>
  </si>
  <si>
    <t>成品安装</t>
  </si>
  <si>
    <t>块</t>
  </si>
  <si>
    <t>休闲廊架</t>
  </si>
  <si>
    <t>防腐木结构</t>
  </si>
  <si>
    <t>景观雕塑小品</t>
  </si>
  <si>
    <t>组</t>
  </si>
  <si>
    <t>健身器材</t>
  </si>
  <si>
    <t>政府采购提供</t>
  </si>
  <si>
    <t>套</t>
  </si>
  <si>
    <t>景观树池</t>
  </si>
  <si>
    <t>方形景观树池坐凳</t>
  </si>
  <si>
    <t>个</t>
  </si>
  <si>
    <t>乒乓球台</t>
  </si>
  <si>
    <t>铁艺文化宣传栏</t>
  </si>
  <si>
    <t>党建、全民健身</t>
  </si>
  <si>
    <t>移动式卫生间</t>
  </si>
  <si>
    <t>户外免水微生物厕所（简易型）</t>
  </si>
  <si>
    <t>成品座椅</t>
  </si>
  <si>
    <t>钢木结构，带靠背</t>
  </si>
  <si>
    <t>垃圾桶</t>
  </si>
  <si>
    <t>成品钢木结构</t>
  </si>
  <si>
    <t>种植土换填</t>
  </si>
  <si>
    <t>运距5KM以内</t>
  </si>
  <si>
    <t>立方米</t>
  </si>
  <si>
    <r>
      <rPr>
        <sz val="9"/>
        <color theme="1"/>
        <rFont val="宋体"/>
        <charset val="134"/>
        <scheme val="minor"/>
      </rPr>
      <t>整体换填0</t>
    </r>
    <r>
      <rPr>
        <sz val="9"/>
        <color theme="1"/>
        <rFont val="宋体"/>
        <charset val="134"/>
        <scheme val="minor"/>
      </rPr>
      <t>.6m</t>
    </r>
  </si>
  <si>
    <t>土方清运</t>
  </si>
  <si>
    <t>整体清运0.6m</t>
  </si>
  <si>
    <t>场地平整</t>
  </si>
  <si>
    <t>人工及机械平整</t>
  </si>
  <si>
    <t>景观照明</t>
  </si>
  <si>
    <t>工程总造价</t>
  </si>
  <si>
    <t>（一）+（二）+（三）+（四）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</si>
</sst>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/>
    <xf numFmtId="0" fontId="2" fillId="0" borderId="0"/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4" borderId="5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76" fontId="10" fillId="5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77" fontId="10" fillId="5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9" fillId="5" borderId="5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49" fontId="9" fillId="5" borderId="5" xfId="49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投资估算表长城中路（正源街-通达街）1.15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M3" sqref="M3"/>
    </sheetView>
  </sheetViews>
  <sheetFormatPr defaultColWidth="9" defaultRowHeight="11.25"/>
  <cols>
    <col min="1" max="1" width="4" style="38" customWidth="1"/>
    <col min="2" max="2" width="15.75" style="39" customWidth="1"/>
    <col min="3" max="3" width="9.55833333333333" style="40" customWidth="1"/>
    <col min="4" max="4" width="7.13333333333333" style="41" customWidth="1"/>
    <col min="5" max="5" width="7.33333333333333" style="41" customWidth="1"/>
    <col min="6" max="6" width="9.44166666666667" style="41" customWidth="1"/>
    <col min="7" max="7" width="6.25" style="41" customWidth="1"/>
    <col min="8" max="8" width="7.5" style="40" customWidth="1"/>
    <col min="9" max="9" width="8.225" style="40" customWidth="1"/>
    <col min="10" max="10" width="9.44166666666667" style="40" customWidth="1"/>
    <col min="11" max="12" width="9.63333333333333" style="39"/>
    <col min="13" max="13" width="9.25" style="39"/>
    <col min="14" max="14" width="9.63333333333333" style="39"/>
    <col min="15" max="16384" width="9" style="39"/>
  </cols>
  <sheetData>
    <row r="1" s="32" customFormat="1" ht="39" customHeight="1" spans="1:10">
      <c r="A1" s="42" t="s">
        <v>0</v>
      </c>
      <c r="B1" s="43"/>
      <c r="C1" s="44"/>
      <c r="D1" s="43"/>
      <c r="E1" s="43"/>
      <c r="F1" s="43"/>
      <c r="G1" s="43"/>
      <c r="H1" s="44"/>
      <c r="I1" s="44"/>
      <c r="J1" s="44"/>
    </row>
    <row r="2" s="33" customFormat="1" ht="35" customHeight="1" spans="1:10">
      <c r="A2" s="45" t="s">
        <v>1</v>
      </c>
      <c r="B2" s="46"/>
      <c r="C2" s="47"/>
      <c r="D2" s="48"/>
      <c r="E2" s="48"/>
      <c r="F2" s="48"/>
      <c r="G2" s="48"/>
      <c r="H2" s="47"/>
      <c r="I2" s="47"/>
      <c r="J2" s="47"/>
    </row>
    <row r="3" s="33" customFormat="1" ht="39.95" customHeight="1" spans="1:10">
      <c r="A3" s="49" t="s">
        <v>2</v>
      </c>
      <c r="B3" s="50" t="s">
        <v>3</v>
      </c>
      <c r="C3" s="51" t="s">
        <v>4</v>
      </c>
      <c r="D3" s="50"/>
      <c r="E3" s="50"/>
      <c r="F3" s="50"/>
      <c r="G3" s="50" t="s">
        <v>5</v>
      </c>
      <c r="H3" s="51"/>
      <c r="I3" s="51"/>
      <c r="J3" s="51" t="s">
        <v>6</v>
      </c>
    </row>
    <row r="4" s="33" customFormat="1" ht="39.95" customHeight="1" spans="1:10">
      <c r="A4" s="49"/>
      <c r="B4" s="50"/>
      <c r="C4" s="51" t="s">
        <v>7</v>
      </c>
      <c r="D4" s="50" t="s">
        <v>8</v>
      </c>
      <c r="E4" s="50" t="s">
        <v>9</v>
      </c>
      <c r="F4" s="50" t="s">
        <v>10</v>
      </c>
      <c r="G4" s="50" t="s">
        <v>11</v>
      </c>
      <c r="H4" s="52" t="s">
        <v>12</v>
      </c>
      <c r="I4" s="51" t="s">
        <v>13</v>
      </c>
      <c r="J4" s="51"/>
    </row>
    <row r="5" s="34" customFormat="1" ht="35" customHeight="1" spans="1:10">
      <c r="A5" s="53" t="s">
        <v>14</v>
      </c>
      <c r="B5" s="54" t="s">
        <v>15</v>
      </c>
      <c r="C5" s="55">
        <f>C6+C7+C8</f>
        <v>127.11</v>
      </c>
      <c r="D5" s="55"/>
      <c r="E5" s="55"/>
      <c r="F5" s="55">
        <f>C5+D5+E5</f>
        <v>127.11</v>
      </c>
      <c r="G5" s="56"/>
      <c r="H5" s="57"/>
      <c r="I5" s="55"/>
      <c r="J5" s="63">
        <v>90.65</v>
      </c>
    </row>
    <row r="6" s="33" customFormat="1" ht="30" customHeight="1" spans="1:10">
      <c r="A6" s="49" t="s">
        <v>16</v>
      </c>
      <c r="B6" s="50" t="s">
        <v>17</v>
      </c>
      <c r="C6" s="58">
        <v>75.82</v>
      </c>
      <c r="D6" s="58"/>
      <c r="E6" s="58"/>
      <c r="F6" s="58">
        <f t="shared" ref="F6:F8" si="0">C6+D6+E6</f>
        <v>75.82</v>
      </c>
      <c r="G6" s="59" t="s">
        <v>18</v>
      </c>
      <c r="H6" s="60">
        <v>2273</v>
      </c>
      <c r="I6" s="58">
        <f t="shared" ref="I6:I8" si="1">C6*10000/H6</f>
        <v>333.567971843379</v>
      </c>
      <c r="J6" s="51">
        <f t="shared" ref="J5:J8" si="2">F6/140.22*100</f>
        <v>54.0721723006704</v>
      </c>
    </row>
    <row r="7" s="33" customFormat="1" ht="30" customHeight="1" spans="1:14">
      <c r="A7" s="61" t="s">
        <v>19</v>
      </c>
      <c r="B7" s="50" t="s">
        <v>20</v>
      </c>
      <c r="C7" s="58">
        <v>27.27</v>
      </c>
      <c r="D7" s="62"/>
      <c r="E7" s="58"/>
      <c r="F7" s="58">
        <f t="shared" si="0"/>
        <v>27.27</v>
      </c>
      <c r="G7" s="59" t="s">
        <v>18</v>
      </c>
      <c r="H7" s="60">
        <v>9435</v>
      </c>
      <c r="I7" s="58">
        <f t="shared" si="1"/>
        <v>28.9030206677266</v>
      </c>
      <c r="J7" s="51">
        <f t="shared" si="2"/>
        <v>19.4480102695764</v>
      </c>
      <c r="N7" s="71"/>
    </row>
    <row r="8" s="33" customFormat="1" ht="30" customHeight="1" spans="1:10">
      <c r="A8" s="49" t="s">
        <v>21</v>
      </c>
      <c r="B8" s="62" t="s">
        <v>22</v>
      </c>
      <c r="C8" s="58">
        <v>24.02</v>
      </c>
      <c r="D8" s="62"/>
      <c r="E8" s="58"/>
      <c r="F8" s="58">
        <f t="shared" si="0"/>
        <v>24.02</v>
      </c>
      <c r="G8" s="59" t="s">
        <v>18</v>
      </c>
      <c r="H8" s="60">
        <v>12643</v>
      </c>
      <c r="I8" s="58">
        <f t="shared" si="1"/>
        <v>18.9986553824251</v>
      </c>
      <c r="J8" s="51">
        <f t="shared" si="2"/>
        <v>17.1302239338183</v>
      </c>
    </row>
    <row r="9" s="35" customFormat="1" ht="39" customHeight="1" spans="1:12">
      <c r="A9" s="53" t="s">
        <v>23</v>
      </c>
      <c r="B9" s="54" t="s">
        <v>8</v>
      </c>
      <c r="C9" s="63"/>
      <c r="D9" s="63">
        <f>SUM(D10:D16)</f>
        <v>9.02481</v>
      </c>
      <c r="E9" s="63"/>
      <c r="F9" s="55">
        <f t="shared" ref="F9:F16" si="3">C9+D9+E9</f>
        <v>9.02481</v>
      </c>
      <c r="G9" s="64"/>
      <c r="H9" s="65"/>
      <c r="I9" s="72"/>
      <c r="J9" s="63">
        <f>F9/140.21*100</f>
        <v>6.43663790029242</v>
      </c>
      <c r="L9" s="73"/>
    </row>
    <row r="10" ht="30" customHeight="1" spans="1:10">
      <c r="A10" s="49" t="s">
        <v>16</v>
      </c>
      <c r="B10" s="19" t="s">
        <v>24</v>
      </c>
      <c r="C10" s="58"/>
      <c r="D10" s="58">
        <f>C5*0.02</f>
        <v>2.5422</v>
      </c>
      <c r="E10" s="58"/>
      <c r="F10" s="58">
        <f t="shared" ref="F10:F11" si="4">C10+D10+E10</f>
        <v>2.5422</v>
      </c>
      <c r="G10" s="58" t="s">
        <v>25</v>
      </c>
      <c r="H10" s="58"/>
      <c r="I10" s="58"/>
      <c r="J10" s="51">
        <f t="shared" ref="J9:J16" si="5">F10/140.22*100</f>
        <v>1.8130081300813</v>
      </c>
    </row>
    <row r="11" s="36" customFormat="1" ht="30" customHeight="1" spans="1:10">
      <c r="A11" s="49" t="s">
        <v>19</v>
      </c>
      <c r="B11" s="19" t="s">
        <v>26</v>
      </c>
      <c r="C11" s="58"/>
      <c r="D11" s="58">
        <f>C5*0.025</f>
        <v>3.17775</v>
      </c>
      <c r="E11" s="58"/>
      <c r="F11" s="58">
        <f t="shared" si="4"/>
        <v>3.17775</v>
      </c>
      <c r="G11" s="58" t="s">
        <v>27</v>
      </c>
      <c r="H11" s="58"/>
      <c r="I11" s="58"/>
      <c r="J11" s="51">
        <f t="shared" si="5"/>
        <v>2.26626016260163</v>
      </c>
    </row>
    <row r="12" s="35" customFormat="1" ht="30" customHeight="1" spans="1:10">
      <c r="A12" s="49" t="s">
        <v>21</v>
      </c>
      <c r="B12" s="19" t="s">
        <v>28</v>
      </c>
      <c r="C12" s="58"/>
      <c r="D12" s="58">
        <f>C5*0.008</f>
        <v>1.01688</v>
      </c>
      <c r="E12" s="58"/>
      <c r="F12" s="58">
        <f t="shared" si="3"/>
        <v>1.01688</v>
      </c>
      <c r="G12" s="58" t="s">
        <v>29</v>
      </c>
      <c r="H12" s="58"/>
      <c r="I12" s="58"/>
      <c r="J12" s="51">
        <f t="shared" si="5"/>
        <v>0.72520325203252</v>
      </c>
    </row>
    <row r="13" s="37" customFormat="1" ht="30" customHeight="1" spans="1:10">
      <c r="A13" s="49" t="s">
        <v>30</v>
      </c>
      <c r="B13" s="19" t="s">
        <v>31</v>
      </c>
      <c r="C13" s="58"/>
      <c r="D13" s="58">
        <f>C5*0.005</f>
        <v>0.63555</v>
      </c>
      <c r="E13" s="58"/>
      <c r="F13" s="58">
        <f t="shared" si="3"/>
        <v>0.63555</v>
      </c>
      <c r="G13" s="66" t="s">
        <v>32</v>
      </c>
      <c r="H13" s="67"/>
      <c r="I13" s="74"/>
      <c r="J13" s="51">
        <f t="shared" si="5"/>
        <v>0.453252032520325</v>
      </c>
    </row>
    <row r="14" s="37" customFormat="1" ht="30" customHeight="1" spans="1:10">
      <c r="A14" s="49" t="s">
        <v>33</v>
      </c>
      <c r="B14" s="68" t="s">
        <v>34</v>
      </c>
      <c r="C14" s="58"/>
      <c r="D14" s="58">
        <f>C5*0.005</f>
        <v>0.63555</v>
      </c>
      <c r="E14" s="58"/>
      <c r="F14" s="58">
        <f t="shared" si="3"/>
        <v>0.63555</v>
      </c>
      <c r="G14" s="66" t="s">
        <v>32</v>
      </c>
      <c r="H14" s="67"/>
      <c r="I14" s="74"/>
      <c r="J14" s="51">
        <f t="shared" si="5"/>
        <v>0.453252032520325</v>
      </c>
    </row>
    <row r="15" s="37" customFormat="1" ht="30" customHeight="1" spans="1:10">
      <c r="A15" s="49" t="s">
        <v>35</v>
      </c>
      <c r="B15" s="19" t="s">
        <v>36</v>
      </c>
      <c r="C15" s="58"/>
      <c r="D15" s="58">
        <f>C5*0.005</f>
        <v>0.63555</v>
      </c>
      <c r="E15" s="58"/>
      <c r="F15" s="58">
        <f t="shared" si="3"/>
        <v>0.63555</v>
      </c>
      <c r="G15" s="66" t="s">
        <v>32</v>
      </c>
      <c r="H15" s="67"/>
      <c r="I15" s="74"/>
      <c r="J15" s="51">
        <f t="shared" si="5"/>
        <v>0.453252032520325</v>
      </c>
    </row>
    <row r="16" s="37" customFormat="1" ht="30" customHeight="1" spans="1:10">
      <c r="A16" s="49" t="s">
        <v>37</v>
      </c>
      <c r="B16" s="19" t="s">
        <v>38</v>
      </c>
      <c r="C16" s="58"/>
      <c r="D16" s="58">
        <f>C5*0.003</f>
        <v>0.38133</v>
      </c>
      <c r="E16" s="58"/>
      <c r="F16" s="58">
        <f t="shared" si="3"/>
        <v>0.38133</v>
      </c>
      <c r="G16" s="66" t="s">
        <v>39</v>
      </c>
      <c r="H16" s="67"/>
      <c r="I16" s="74"/>
      <c r="J16" s="51">
        <f t="shared" si="5"/>
        <v>0.271951219512195</v>
      </c>
    </row>
    <row r="17" ht="48" customHeight="1" spans="1:10">
      <c r="A17" s="53" t="s">
        <v>40</v>
      </c>
      <c r="B17" s="54" t="s">
        <v>9</v>
      </c>
      <c r="C17" s="55"/>
      <c r="D17" s="55"/>
      <c r="E17" s="55">
        <f>(C5+D9)*0.03</f>
        <v>4.0840443</v>
      </c>
      <c r="F17" s="55">
        <f>E17</f>
        <v>4.0840443</v>
      </c>
      <c r="G17" s="69" t="s">
        <v>41</v>
      </c>
      <c r="H17" s="69"/>
      <c r="I17" s="55"/>
      <c r="J17" s="63">
        <f>F17/140.21*100</f>
        <v>2.91280529206191</v>
      </c>
    </row>
    <row r="18" ht="43" customHeight="1" spans="1:10">
      <c r="A18" s="70" t="s">
        <v>42</v>
      </c>
      <c r="B18" s="54" t="s">
        <v>10</v>
      </c>
      <c r="C18" s="55"/>
      <c r="D18" s="55"/>
      <c r="E18" s="55"/>
      <c r="F18" s="55">
        <v>140.21</v>
      </c>
      <c r="G18" s="55"/>
      <c r="H18" s="55"/>
      <c r="I18" s="55"/>
      <c r="J18" s="63">
        <f>F18/140.21*100</f>
        <v>100</v>
      </c>
    </row>
    <row r="19" spans="6:6">
      <c r="F19" s="40"/>
    </row>
  </sheetData>
  <mergeCells count="17">
    <mergeCell ref="A1:J1"/>
    <mergeCell ref="A2:J2"/>
    <mergeCell ref="C3:F3"/>
    <mergeCell ref="G3:I3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A3:A4"/>
    <mergeCell ref="B3:B4"/>
    <mergeCell ref="J3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15" zoomScaleNormal="115" topLeftCell="A17" workbookViewId="0">
      <selection activeCell="E8" sqref="E8"/>
    </sheetView>
  </sheetViews>
  <sheetFormatPr defaultColWidth="9" defaultRowHeight="14.25" outlineLevelCol="7"/>
  <cols>
    <col min="1" max="1" width="4.5" style="4" customWidth="1"/>
    <col min="2" max="2" width="16.3833333333333" style="4" customWidth="1"/>
    <col min="3" max="3" width="25" style="3" customWidth="1"/>
    <col min="4" max="4" width="7.5" style="4" customWidth="1"/>
    <col min="5" max="5" width="6.63333333333333" style="4" customWidth="1"/>
    <col min="6" max="6" width="7.38333333333333" style="4" customWidth="1"/>
    <col min="7" max="7" width="14.1333333333333" style="5" customWidth="1"/>
    <col min="8" max="8" width="11.1333333333333" style="4" customWidth="1"/>
    <col min="9" max="15" width="9" style="4"/>
    <col min="16" max="17" width="9" style="4" customWidth="1"/>
    <col min="18" max="16384" width="9" style="4"/>
  </cols>
  <sheetData>
    <row r="1" ht="39.95" customHeight="1" spans="1:8">
      <c r="A1" s="6" t="s">
        <v>43</v>
      </c>
      <c r="B1" s="6"/>
      <c r="C1" s="6"/>
      <c r="D1" s="6"/>
      <c r="E1" s="6"/>
      <c r="F1" s="6"/>
      <c r="G1" s="6"/>
      <c r="H1" s="6"/>
    </row>
    <row r="2" ht="23.1" customHeight="1" spans="1:7">
      <c r="A2" s="7" t="s">
        <v>1</v>
      </c>
      <c r="B2" s="7"/>
      <c r="C2" s="7"/>
      <c r="D2" s="7"/>
      <c r="E2" s="7"/>
      <c r="F2" s="7"/>
      <c r="G2" s="8"/>
    </row>
    <row r="3" ht="30" customHeight="1" spans="1:8">
      <c r="A3" s="9" t="s">
        <v>2</v>
      </c>
      <c r="B3" s="10" t="s">
        <v>3</v>
      </c>
      <c r="C3" s="10" t="s">
        <v>44</v>
      </c>
      <c r="D3" s="10" t="s">
        <v>11</v>
      </c>
      <c r="E3" s="10" t="s">
        <v>12</v>
      </c>
      <c r="F3" s="10" t="s">
        <v>45</v>
      </c>
      <c r="G3" s="11" t="s">
        <v>46</v>
      </c>
      <c r="H3" s="12" t="s">
        <v>47</v>
      </c>
    </row>
    <row r="4" s="1" customFormat="1" ht="30" customHeight="1" spans="1:8">
      <c r="A4" s="13" t="s">
        <v>14</v>
      </c>
      <c r="B4" s="14" t="s">
        <v>17</v>
      </c>
      <c r="C4" s="15"/>
      <c r="D4" s="15"/>
      <c r="E4" s="15"/>
      <c r="F4" s="15"/>
      <c r="G4" s="16">
        <f>SUM(G5:G17)</f>
        <v>758222</v>
      </c>
      <c r="H4" s="17"/>
    </row>
    <row r="5" s="2" customFormat="1" ht="30" customHeight="1" spans="1:8">
      <c r="A5" s="18">
        <v>1</v>
      </c>
      <c r="B5" s="19" t="s">
        <v>48</v>
      </c>
      <c r="C5" s="19" t="s">
        <v>49</v>
      </c>
      <c r="D5" s="19" t="s">
        <v>50</v>
      </c>
      <c r="E5" s="19">
        <v>797</v>
      </c>
      <c r="F5" s="19">
        <v>176</v>
      </c>
      <c r="G5" s="20">
        <f>F5*E5</f>
        <v>140272</v>
      </c>
      <c r="H5" s="21"/>
    </row>
    <row r="6" s="2" customFormat="1" ht="30" customHeight="1" spans="1:8">
      <c r="A6" s="18">
        <v>2</v>
      </c>
      <c r="B6" s="19" t="s">
        <v>51</v>
      </c>
      <c r="C6" s="22" t="s">
        <v>52</v>
      </c>
      <c r="D6" s="23" t="s">
        <v>50</v>
      </c>
      <c r="E6" s="23">
        <v>1476</v>
      </c>
      <c r="F6" s="19">
        <v>210</v>
      </c>
      <c r="G6" s="20">
        <f>F6*E6</f>
        <v>309960</v>
      </c>
      <c r="H6" s="21"/>
    </row>
    <row r="7" s="2" customFormat="1" ht="30" customHeight="1" spans="1:8">
      <c r="A7" s="18">
        <v>3</v>
      </c>
      <c r="B7" s="19" t="s">
        <v>53</v>
      </c>
      <c r="C7" s="23" t="s">
        <v>54</v>
      </c>
      <c r="D7" s="23" t="s">
        <v>55</v>
      </c>
      <c r="E7" s="23">
        <v>447</v>
      </c>
      <c r="F7" s="19">
        <v>70</v>
      </c>
      <c r="G7" s="20">
        <f>E7*F7</f>
        <v>31290</v>
      </c>
      <c r="H7" s="21"/>
    </row>
    <row r="8" s="2" customFormat="1" ht="30" customHeight="1" spans="1:8">
      <c r="A8" s="18">
        <v>4</v>
      </c>
      <c r="B8" s="19" t="s">
        <v>56</v>
      </c>
      <c r="C8" s="23" t="s">
        <v>57</v>
      </c>
      <c r="D8" s="23" t="s">
        <v>58</v>
      </c>
      <c r="E8" s="23">
        <v>1</v>
      </c>
      <c r="F8" s="23">
        <v>45000</v>
      </c>
      <c r="G8" s="20">
        <f t="shared" ref="G8:G17" si="0">F8*E8</f>
        <v>45000</v>
      </c>
      <c r="H8" s="21"/>
    </row>
    <row r="9" s="2" customFormat="1" ht="30" customHeight="1" spans="1:8">
      <c r="A9" s="18">
        <v>5</v>
      </c>
      <c r="B9" s="19" t="s">
        <v>59</v>
      </c>
      <c r="C9" s="23" t="s">
        <v>60</v>
      </c>
      <c r="D9" s="23" t="s">
        <v>55</v>
      </c>
      <c r="E9" s="23">
        <v>34</v>
      </c>
      <c r="F9" s="23">
        <v>3200</v>
      </c>
      <c r="G9" s="20">
        <f t="shared" si="0"/>
        <v>108800</v>
      </c>
      <c r="H9" s="21"/>
    </row>
    <row r="10" s="2" customFormat="1" ht="30" customHeight="1" spans="1:8">
      <c r="A10" s="18">
        <v>6</v>
      </c>
      <c r="B10" s="19" t="s">
        <v>61</v>
      </c>
      <c r="C10" s="23" t="s">
        <v>57</v>
      </c>
      <c r="D10" s="23" t="s">
        <v>62</v>
      </c>
      <c r="E10" s="23">
        <v>3</v>
      </c>
      <c r="F10" s="23">
        <v>4500</v>
      </c>
      <c r="G10" s="20">
        <f t="shared" si="0"/>
        <v>13500</v>
      </c>
      <c r="H10" s="21"/>
    </row>
    <row r="11" s="2" customFormat="1" ht="30" customHeight="1" spans="1:8">
      <c r="A11" s="18">
        <v>7</v>
      </c>
      <c r="B11" s="19" t="s">
        <v>63</v>
      </c>
      <c r="C11" s="23" t="s">
        <v>64</v>
      </c>
      <c r="D11" s="23" t="s">
        <v>65</v>
      </c>
      <c r="E11" s="23">
        <v>1</v>
      </c>
      <c r="F11" s="23">
        <v>12000</v>
      </c>
      <c r="G11" s="20">
        <f t="shared" si="0"/>
        <v>12000</v>
      </c>
      <c r="H11" s="21"/>
    </row>
    <row r="12" s="2" customFormat="1" ht="30" customHeight="1" spans="1:8">
      <c r="A12" s="18">
        <v>8</v>
      </c>
      <c r="B12" s="19" t="s">
        <v>66</v>
      </c>
      <c r="C12" s="23" t="s">
        <v>67</v>
      </c>
      <c r="D12" s="23" t="s">
        <v>68</v>
      </c>
      <c r="E12" s="23">
        <v>14</v>
      </c>
      <c r="F12" s="23">
        <v>3000</v>
      </c>
      <c r="G12" s="20">
        <f t="shared" si="0"/>
        <v>42000</v>
      </c>
      <c r="H12" s="21"/>
    </row>
    <row r="13" s="2" customFormat="1" ht="30" customHeight="1" spans="1:8">
      <c r="A13" s="18">
        <v>9</v>
      </c>
      <c r="B13" s="19" t="s">
        <v>69</v>
      </c>
      <c r="C13" s="23" t="s">
        <v>64</v>
      </c>
      <c r="D13" s="23" t="s">
        <v>68</v>
      </c>
      <c r="E13" s="23">
        <v>3</v>
      </c>
      <c r="F13" s="23">
        <v>3000</v>
      </c>
      <c r="G13" s="20">
        <f t="shared" si="0"/>
        <v>9000</v>
      </c>
      <c r="H13" s="21"/>
    </row>
    <row r="14" s="2" customFormat="1" ht="30" customHeight="1" spans="1:8">
      <c r="A14" s="18">
        <v>10</v>
      </c>
      <c r="B14" s="19" t="s">
        <v>70</v>
      </c>
      <c r="C14" s="23" t="s">
        <v>71</v>
      </c>
      <c r="D14" s="23" t="s">
        <v>68</v>
      </c>
      <c r="E14" s="23">
        <v>4</v>
      </c>
      <c r="F14" s="23">
        <v>3500</v>
      </c>
      <c r="G14" s="20">
        <f t="shared" si="0"/>
        <v>14000</v>
      </c>
      <c r="H14" s="21"/>
    </row>
    <row r="15" s="2" customFormat="1" ht="30" customHeight="1" spans="1:8">
      <c r="A15" s="18">
        <v>11</v>
      </c>
      <c r="B15" s="19" t="s">
        <v>72</v>
      </c>
      <c r="C15" s="22" t="s">
        <v>73</v>
      </c>
      <c r="D15" s="23" t="s">
        <v>68</v>
      </c>
      <c r="E15" s="23">
        <v>1</v>
      </c>
      <c r="F15" s="23">
        <v>15000</v>
      </c>
      <c r="G15" s="20">
        <f t="shared" si="0"/>
        <v>15000</v>
      </c>
      <c r="H15" s="21"/>
    </row>
    <row r="16" s="2" customFormat="1" ht="30" customHeight="1" spans="1:8">
      <c r="A16" s="18">
        <v>12</v>
      </c>
      <c r="B16" s="19" t="s">
        <v>74</v>
      </c>
      <c r="C16" s="23" t="s">
        <v>75</v>
      </c>
      <c r="D16" s="23" t="s">
        <v>68</v>
      </c>
      <c r="E16" s="23">
        <v>18</v>
      </c>
      <c r="F16" s="23">
        <v>800</v>
      </c>
      <c r="G16" s="20">
        <f t="shared" si="0"/>
        <v>14400</v>
      </c>
      <c r="H16" s="21"/>
    </row>
    <row r="17" s="2" customFormat="1" ht="30" customHeight="1" spans="1:8">
      <c r="A17" s="18">
        <v>13</v>
      </c>
      <c r="B17" s="19" t="s">
        <v>76</v>
      </c>
      <c r="C17" s="23" t="s">
        <v>77</v>
      </c>
      <c r="D17" s="23" t="s">
        <v>68</v>
      </c>
      <c r="E17" s="23">
        <v>6</v>
      </c>
      <c r="F17" s="23">
        <v>500</v>
      </c>
      <c r="G17" s="20">
        <f t="shared" si="0"/>
        <v>3000</v>
      </c>
      <c r="H17" s="21"/>
    </row>
    <row r="18" s="1" customFormat="1" ht="30" customHeight="1" spans="1:8">
      <c r="A18" s="13" t="s">
        <v>23</v>
      </c>
      <c r="B18" s="15" t="s">
        <v>20</v>
      </c>
      <c r="C18" s="15"/>
      <c r="D18" s="15"/>
      <c r="E18" s="15"/>
      <c r="F18" s="15"/>
      <c r="G18" s="16">
        <f>G19+G20+G21</f>
        <v>272671.5</v>
      </c>
      <c r="H18" s="17"/>
    </row>
    <row r="19" s="2" customFormat="1" ht="30" customHeight="1" spans="1:8">
      <c r="A19" s="18">
        <v>1</v>
      </c>
      <c r="B19" s="19" t="s">
        <v>78</v>
      </c>
      <c r="C19" s="19" t="s">
        <v>79</v>
      </c>
      <c r="D19" s="19" t="s">
        <v>80</v>
      </c>
      <c r="E19" s="19">
        <v>5661</v>
      </c>
      <c r="F19" s="19">
        <v>32</v>
      </c>
      <c r="G19" s="20">
        <f>F19*E19</f>
        <v>181152</v>
      </c>
      <c r="H19" s="21" t="s">
        <v>81</v>
      </c>
    </row>
    <row r="20" s="2" customFormat="1" ht="30" customHeight="1" spans="1:8">
      <c r="A20" s="18">
        <v>2</v>
      </c>
      <c r="B20" s="19" t="s">
        <v>82</v>
      </c>
      <c r="C20" s="19" t="s">
        <v>79</v>
      </c>
      <c r="D20" s="19" t="s">
        <v>80</v>
      </c>
      <c r="E20" s="19">
        <v>5661</v>
      </c>
      <c r="F20" s="19">
        <v>12</v>
      </c>
      <c r="G20" s="20">
        <f>F20*E20</f>
        <v>67932</v>
      </c>
      <c r="H20" s="21" t="s">
        <v>83</v>
      </c>
    </row>
    <row r="21" s="2" customFormat="1" ht="30" customHeight="1" spans="1:8">
      <c r="A21" s="18">
        <v>3</v>
      </c>
      <c r="B21" s="19" t="s">
        <v>84</v>
      </c>
      <c r="C21" s="19" t="s">
        <v>85</v>
      </c>
      <c r="D21" s="19" t="s">
        <v>50</v>
      </c>
      <c r="E21" s="19">
        <v>9435</v>
      </c>
      <c r="F21" s="19">
        <v>2.5</v>
      </c>
      <c r="G21" s="20">
        <f>F21*E21</f>
        <v>23587.5</v>
      </c>
      <c r="H21" s="21"/>
    </row>
    <row r="22" s="3" customFormat="1" ht="30" customHeight="1" spans="1:8">
      <c r="A22" s="13" t="s">
        <v>40</v>
      </c>
      <c r="B22" s="15" t="s">
        <v>22</v>
      </c>
      <c r="C22" s="15"/>
      <c r="D22" s="15"/>
      <c r="E22" s="15"/>
      <c r="F22" s="15"/>
      <c r="G22" s="16">
        <f>G23</f>
        <v>240217</v>
      </c>
      <c r="H22" s="24"/>
    </row>
    <row r="23" s="2" customFormat="1" ht="30" customHeight="1" spans="1:8">
      <c r="A23" s="18">
        <v>1</v>
      </c>
      <c r="B23" s="19" t="s">
        <v>86</v>
      </c>
      <c r="C23" s="19"/>
      <c r="D23" s="19" t="s">
        <v>50</v>
      </c>
      <c r="E23" s="19">
        <v>12643</v>
      </c>
      <c r="F23" s="19">
        <v>19</v>
      </c>
      <c r="G23" s="20">
        <f>F23*E23</f>
        <v>240217</v>
      </c>
      <c r="H23" s="21"/>
    </row>
    <row r="24" s="3" customFormat="1" ht="30" customHeight="1" spans="1:8">
      <c r="A24" s="25" t="s">
        <v>42</v>
      </c>
      <c r="B24" s="26" t="s">
        <v>87</v>
      </c>
      <c r="C24" s="27" t="s">
        <v>88</v>
      </c>
      <c r="D24" s="28"/>
      <c r="E24" s="26"/>
      <c r="F24" s="26"/>
      <c r="G24" s="29">
        <f>G4+G18+G22</f>
        <v>1271110.5</v>
      </c>
      <c r="H24" s="30"/>
    </row>
    <row r="25" spans="1:7">
      <c r="A25" s="3"/>
      <c r="B25" s="3"/>
      <c r="D25" s="3"/>
      <c r="E25" s="3"/>
      <c r="F25" s="3"/>
      <c r="G25" s="31"/>
    </row>
    <row r="26" spans="1:7">
      <c r="A26" s="3"/>
      <c r="B26" s="3"/>
      <c r="D26" s="3"/>
      <c r="E26" s="3"/>
      <c r="F26" s="3"/>
      <c r="G26" s="31"/>
    </row>
    <row r="27" spans="1:7">
      <c r="A27" s="3"/>
      <c r="B27" s="3"/>
      <c r="D27" s="3"/>
      <c r="E27" s="3"/>
      <c r="F27" s="3"/>
      <c r="G27" s="31"/>
    </row>
    <row r="28" spans="1:7">
      <c r="A28" s="3"/>
      <c r="B28" s="3"/>
      <c r="D28" s="3"/>
      <c r="E28" s="3"/>
      <c r="F28" s="3"/>
      <c r="G28" s="31"/>
    </row>
  </sheetData>
  <sortState ref="A18:G18">
    <sortCondition ref="A15" descending="1"/>
  </sortState>
  <mergeCells count="3">
    <mergeCell ref="A1:H1"/>
    <mergeCell ref="A2:G2"/>
    <mergeCell ref="C24:D24"/>
  </mergeCells>
  <pageMargins left="0.590277777777778" right="0.511805555555556" top="0.66875" bottom="0.904861111111111" header="0.2986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投资估算汇总表（一期）</vt:lpstr>
      <vt:lpstr>建筑安装工程费（一期）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金凤大厅牛杰</cp:lastModifiedBy>
  <dcterms:created xsi:type="dcterms:W3CDTF">2022-09-08T01:37:00Z</dcterms:created>
  <cp:lastPrinted>2023-07-12T02:55:00Z</cp:lastPrinted>
  <dcterms:modified xsi:type="dcterms:W3CDTF">2023-10-20T05:54:33Z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5CB7622E1612439298F8F41F72EEC90F_13</vt:lpwstr>
  </property>
  <property fmtid="{D5CDD505-2E9C-101B-9397-08002B2CF9AE}" pid="3" name="KSOProductBuildVer">
    <vt:lpwstr>2052-12.1.0.15712</vt:lpwstr>
  </property>
</Properties>
</file>